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n\OneDrive\Desktop\समिक्षा\वार्षिक प्रगति\"/>
    </mc:Choice>
  </mc:AlternateContent>
  <xr:revisionPtr revIDLastSave="0" documentId="13_ncr:1_{CCDA3FE3-3642-4C03-AB47-D69D5CD8011F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Sheet1" sheetId="1" state="hidden" r:id="rId1"/>
    <sheet name="actual kharcha" sheetId="2" state="hidden" r:id="rId2"/>
    <sheet name="योजना संख्या " sheetId="9" r:id="rId3"/>
    <sheet name="actual kharcha (without rokka)" sheetId="3" state="hidden" r:id="rId4"/>
  </sheets>
  <externalReferences>
    <externalReference r:id="rId5"/>
  </externalReferences>
  <definedNames>
    <definedName name="_xlnm.Print_Area" localSheetId="2">'योजना संख्या '!$A$1:$L$23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3" l="1"/>
  <c r="H18" i="3"/>
  <c r="E11" i="2"/>
  <c r="D15" i="2" l="1"/>
  <c r="B15" i="2"/>
  <c r="C9" i="2"/>
  <c r="E16" i="9"/>
  <c r="D16" i="9"/>
  <c r="F16" i="9" s="1"/>
  <c r="G20" i="9"/>
  <c r="G17" i="9"/>
  <c r="G13" i="9"/>
  <c r="G14" i="9"/>
  <c r="G15" i="9"/>
  <c r="G12" i="9"/>
  <c r="E15" i="3"/>
  <c r="B9" i="2"/>
  <c r="K20" i="9"/>
  <c r="I20" i="9"/>
  <c r="K18" i="9"/>
  <c r="I18" i="9"/>
  <c r="H17" i="9"/>
  <c r="J17" i="9" s="1"/>
  <c r="E17" i="9"/>
  <c r="D17" i="9"/>
  <c r="H15" i="9"/>
  <c r="E15" i="9"/>
  <c r="D15" i="9"/>
  <c r="H14" i="9"/>
  <c r="E14" i="9"/>
  <c r="D14" i="9"/>
  <c r="J13" i="9"/>
  <c r="E13" i="9"/>
  <c r="D13" i="9"/>
  <c r="J12" i="9"/>
  <c r="E12" i="9"/>
  <c r="D12" i="9"/>
  <c r="E9" i="9"/>
  <c r="F9" i="9" s="1"/>
  <c r="F5" i="2"/>
  <c r="B9" i="3"/>
  <c r="H20" i="9" l="1"/>
  <c r="F15" i="9"/>
  <c r="F13" i="9"/>
  <c r="F12" i="9"/>
  <c r="F14" i="9"/>
  <c r="F17" i="9"/>
  <c r="J14" i="9"/>
  <c r="J18" i="9" s="1"/>
  <c r="H18" i="9"/>
  <c r="J20" i="9"/>
  <c r="D13" i="3" l="1"/>
  <c r="D10" i="3"/>
  <c r="C9" i="3"/>
  <c r="C11" i="3" s="1"/>
  <c r="C15" i="3" s="1"/>
  <c r="B11" i="3"/>
  <c r="B15" i="3" s="1"/>
  <c r="G8" i="3"/>
  <c r="D8" i="3"/>
  <c r="G7" i="3"/>
  <c r="D7" i="3"/>
  <c r="G6" i="3"/>
  <c r="D6" i="3"/>
  <c r="G5" i="3"/>
  <c r="D5" i="3"/>
  <c r="H6" i="2"/>
  <c r="H5" i="2"/>
  <c r="D6" i="2"/>
  <c r="D13" i="2"/>
  <c r="D10" i="2"/>
  <c r="H8" i="2"/>
  <c r="D8" i="2"/>
  <c r="G16" i="9" s="1"/>
  <c r="H7" i="2"/>
  <c r="D7" i="2"/>
  <c r="G6" i="1"/>
  <c r="G7" i="1"/>
  <c r="G8" i="1"/>
  <c r="G5" i="1"/>
  <c r="C11" i="2" l="1"/>
  <c r="E18" i="9" s="1"/>
  <c r="E35" i="9" s="1"/>
  <c r="D9" i="3"/>
  <c r="D15" i="3"/>
  <c r="D11" i="3"/>
  <c r="B11" i="2"/>
  <c r="D18" i="9" s="1"/>
  <c r="D20" i="9" s="1"/>
  <c r="D9" i="2"/>
  <c r="D5" i="2"/>
  <c r="D13" i="1"/>
  <c r="D10" i="1"/>
  <c r="C9" i="1"/>
  <c r="C11" i="1" s="1"/>
  <c r="D8" i="1"/>
  <c r="D7" i="1"/>
  <c r="B9" i="1"/>
  <c r="D5" i="1"/>
  <c r="F18" i="9" l="1"/>
  <c r="E20" i="9"/>
  <c r="F20" i="9" s="1"/>
  <c r="G18" i="9"/>
  <c r="C15" i="2"/>
  <c r="D11" i="2"/>
  <c r="D9" i="1"/>
  <c r="B11" i="1"/>
  <c r="B15" i="1" s="1"/>
  <c r="D6" i="1"/>
  <c r="C15" i="1"/>
  <c r="D15" i="1" l="1"/>
  <c r="D11" i="1"/>
</calcChain>
</file>

<file path=xl/sharedStrings.xml><?xml version="1.0" encoding="utf-8"?>
<sst xmlns="http://schemas.openxmlformats.org/spreadsheetml/2006/main" count="88" uniqueCount="53">
  <si>
    <t xml:space="preserve">जलस्रोत तथा सिंचाई विकास डिभिजन कार्यालय,  गुल्मी </t>
  </si>
  <si>
    <t xml:space="preserve">कार्यक्रम </t>
  </si>
  <si>
    <t xml:space="preserve">विनियोजित बजेट </t>
  </si>
  <si>
    <t xml:space="preserve">वित्तीय </t>
  </si>
  <si>
    <t xml:space="preserve">भौतिक प्रगति </t>
  </si>
  <si>
    <t xml:space="preserve">पुँजीगत </t>
  </si>
  <si>
    <t xml:space="preserve">रोक्का </t>
  </si>
  <si>
    <t xml:space="preserve">मझौला </t>
  </si>
  <si>
    <t xml:space="preserve">मर्मत </t>
  </si>
  <si>
    <t xml:space="preserve">जलाशय </t>
  </si>
  <si>
    <t xml:space="preserve">जलउत्पन्न </t>
  </si>
  <si>
    <t>नदि नियन्त्रण (संघ)</t>
  </si>
  <si>
    <t xml:space="preserve">जम्मा पुजीगत </t>
  </si>
  <si>
    <t xml:space="preserve"> चालु </t>
  </si>
  <si>
    <t xml:space="preserve">जम्मा खर्च </t>
  </si>
  <si>
    <t>खर्च(वार्षिक)</t>
  </si>
  <si>
    <t>rokka</t>
  </si>
  <si>
    <t>full budget</t>
  </si>
  <si>
    <t>kayam budget</t>
  </si>
  <si>
    <t xml:space="preserve">विनियोजित बजेट
(रोक्का पश्चात) </t>
  </si>
  <si>
    <t xml:space="preserve">विनियोजित बजेट
(संसोधन पश्चात) </t>
  </si>
  <si>
    <t>n'lDagL k|b]z</t>
  </si>
  <si>
    <t>उर्जा जलस्रोत तथा सिंचाई मन्त्रालय</t>
  </si>
  <si>
    <t>hn;|f]t tyf l;+rfO ljsf; l8lehg sfo{no, u'NdL</t>
  </si>
  <si>
    <t>s|=;=</t>
  </si>
  <si>
    <t>ah]6 pklzif{s g+=</t>
  </si>
  <si>
    <t>sfo{s|d÷cfof]hgfsf] gfd</t>
  </si>
  <si>
    <t>विनियोजित बजेट (लाखमा)</t>
  </si>
  <si>
    <t>खर्च  (लाखमा)</t>
  </si>
  <si>
    <t xml:space="preserve">प्रगति </t>
  </si>
  <si>
    <t xml:space="preserve">योजना संख्या </t>
  </si>
  <si>
    <t xml:space="preserve">हालसम्म सम्पन्न </t>
  </si>
  <si>
    <t xml:space="preserve"> चालु अवस्थाको योजना संख्या </t>
  </si>
  <si>
    <t xml:space="preserve">काम नभएको  </t>
  </si>
  <si>
    <t>s}lkmot</t>
  </si>
  <si>
    <t>ljlQo k|ult Ü</t>
  </si>
  <si>
    <t>ef}lts k|ult Ü</t>
  </si>
  <si>
    <t>क.</t>
  </si>
  <si>
    <t xml:space="preserve">चालु </t>
  </si>
  <si>
    <t>ख.</t>
  </si>
  <si>
    <t xml:space="preserve">समानीकरण(क) </t>
  </si>
  <si>
    <t>demf}nf tyf j}slNks k|ljlwdf cfwfl/t ;3g l;+rfO sfo{s|d</t>
  </si>
  <si>
    <t>l;+rfO cfof]hgf dd{t ;'wf/ tyf lj:tf/ sfo{s|d</t>
  </si>
  <si>
    <t>hnf;o lgdf{0f tyf kf]v/L ;+/If0f sfo{s|d</t>
  </si>
  <si>
    <t>hn pTkGg k|sf]k Go'gLs/0f tyf Joj:yfkg sfo{s|d</t>
  </si>
  <si>
    <t xml:space="preserve">संघ शसर्त (ख) </t>
  </si>
  <si>
    <t>gbL lgoGq0f -;+3 z;t{ cg'bfg_</t>
  </si>
  <si>
    <t>पुँजीगत जम्मा (क+ख)</t>
  </si>
  <si>
    <t xml:space="preserve"> जम्मा  (चालु+पुँजीगत )</t>
  </si>
  <si>
    <t>tof/ ug]{</t>
  </si>
  <si>
    <t xml:space="preserve">                      आर्थिक प्रशासन प्रमुख</t>
  </si>
  <si>
    <t>k|dfl0ft ug]{</t>
  </si>
  <si>
    <t>आ.व. २०८२/०८३ को वार्षिक  प्रगति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</si>
</sst>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4000439]#,##0"/>
    <numFmt numFmtId="165" formatCode="[$-4000439]0"/>
    <numFmt numFmtId="166" formatCode="0.00&quot; %&quot;"/>
    <numFmt numFmtId="167" formatCode="0&quot;.&quot;"/>
    <numFmt numFmtId="168" formatCode="[$-4000439]0.00"/>
    <numFmt numFmtId="170" formatCode="0.00\ &quot;लाख भुक्तानी हुन बाँकी&quot;"/>
    <numFmt numFmtId="172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8"/>
      <color theme="1"/>
      <name val="Segoe UI"/>
      <family val="2"/>
    </font>
    <font>
      <sz val="8"/>
      <color rgb="FF1E293B"/>
      <name val="Segoe UI"/>
      <family val="2"/>
    </font>
    <font>
      <b/>
      <sz val="11.5"/>
      <color theme="1"/>
      <name val="Kalimati"/>
      <charset val="1"/>
    </font>
    <font>
      <sz val="8"/>
      <color rgb="FF1E293B"/>
      <name val="Segoe UI"/>
      <family val="2"/>
    </font>
    <font>
      <sz val="16"/>
      <color theme="1"/>
      <name val="Preeti"/>
    </font>
    <font>
      <sz val="11"/>
      <color theme="1"/>
      <name val="Preeti"/>
    </font>
    <font>
      <sz val="12"/>
      <color theme="1"/>
      <name val="Kalimati"/>
      <charset val="1"/>
    </font>
    <font>
      <sz val="14"/>
      <color theme="1"/>
      <name val="Preeti"/>
    </font>
    <font>
      <b/>
      <sz val="12"/>
      <color theme="1"/>
      <name val="Kalimati"/>
      <charset val="1"/>
    </font>
    <font>
      <b/>
      <sz val="14"/>
      <color theme="1"/>
      <name val="Preeti"/>
    </font>
    <font>
      <sz val="13"/>
      <color theme="1"/>
      <name val="Fontasy Himali"/>
      <family val="5"/>
    </font>
    <font>
      <b/>
      <sz val="14"/>
      <color theme="1"/>
      <name val="Kalimati"/>
      <charset val="1"/>
    </font>
    <font>
      <b/>
      <sz val="22"/>
      <color theme="1"/>
      <name val="Preeti"/>
    </font>
    <font>
      <b/>
      <sz val="11"/>
      <color theme="1"/>
      <name val="Fontasy Himali"/>
      <family val="5"/>
    </font>
    <font>
      <b/>
      <sz val="12"/>
      <color theme="1"/>
      <name val="Fontasy Himali"/>
      <family val="5"/>
    </font>
    <font>
      <sz val="12"/>
      <color theme="1"/>
      <name val="Fontasy Himali"/>
      <family val="5"/>
    </font>
    <font>
      <sz val="11"/>
      <color theme="1"/>
      <name val="Fontasy Himali"/>
      <family val="5"/>
    </font>
    <font>
      <sz val="13"/>
      <color theme="1"/>
      <name val="Kalimati"/>
      <charset val="1"/>
    </font>
    <font>
      <b/>
      <sz val="13"/>
      <color theme="1"/>
      <name val="Kalimati"/>
      <charset val="1"/>
    </font>
    <font>
      <b/>
      <sz val="13"/>
      <color theme="1"/>
      <name val="Fontasy Himali"/>
      <family val="5"/>
    </font>
    <font>
      <b/>
      <sz val="16"/>
      <color theme="1"/>
      <name val="Kalimati"/>
      <charset val="1"/>
    </font>
    <font>
      <sz val="12"/>
      <color theme="1"/>
      <name val="Preeti"/>
    </font>
    <font>
      <sz val="13"/>
      <color theme="1"/>
      <name val="Preeti"/>
    </font>
    <font>
      <b/>
      <sz val="24"/>
      <color theme="1"/>
      <name val="Preeti"/>
    </font>
    <font>
      <b/>
      <sz val="10"/>
      <color theme="1"/>
      <name val="Kalimati"/>
      <charset val="1"/>
    </font>
    <font>
      <sz val="10"/>
      <color theme="1"/>
      <name val="Kalimati"/>
      <charset val="1"/>
    </font>
    <font>
      <sz val="13.5"/>
      <color rgb="FF000000"/>
      <name val="Kalimati"/>
      <charset val="1"/>
    </font>
    <font>
      <sz val="13.5"/>
      <color rgb="FF000000"/>
      <name val="Arial"/>
      <family val="2"/>
    </font>
    <font>
      <b/>
      <sz val="13.5"/>
      <color rgb="FFFF0000"/>
      <name val="Kalimati"/>
      <charset val="1"/>
    </font>
    <font>
      <b/>
      <sz val="13.5"/>
      <color rgb="FF000000"/>
      <name val="Kokila"/>
      <family val="2"/>
    </font>
    <font>
      <b/>
      <sz val="13.5"/>
      <color rgb="FFFF0000"/>
      <name val="Kokila"/>
      <family val="2"/>
    </font>
    <font>
      <b/>
      <sz val="13.5"/>
      <color rgb="FF000000"/>
      <name val="Kalimati"/>
      <charset val="1"/>
    </font>
    <font>
      <sz val="13.5"/>
      <color rgb="FF1E293B"/>
      <name val="Kalimati"/>
      <charset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B08C"/>
        <bgColor indexed="64"/>
      </patternFill>
    </fill>
    <fill>
      <patternFill patternType="solid">
        <fgColor rgb="FFC0C3D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rgb="FFD2DFD1"/>
      </left>
      <right style="medium">
        <color rgb="FFD2DFD1"/>
      </right>
      <top style="medium">
        <color rgb="FFD2DFD1"/>
      </top>
      <bottom style="medium">
        <color rgb="FFD2DFD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3" fontId="4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0" fontId="4" fillId="0" borderId="1" xfId="0" applyNumberFormat="1" applyFont="1" applyBorder="1"/>
    <xf numFmtId="43" fontId="0" fillId="0" borderId="0" xfId="0" applyNumberFormat="1"/>
    <xf numFmtId="164" fontId="5" fillId="0" borderId="0" xfId="0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16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3" fontId="3" fillId="0" borderId="1" xfId="1" applyFont="1" applyBorder="1"/>
    <xf numFmtId="10" fontId="3" fillId="0" borderId="1" xfId="0" applyNumberFormat="1" applyFont="1" applyBorder="1"/>
    <xf numFmtId="0" fontId="6" fillId="4" borderId="2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/>
    </xf>
    <xf numFmtId="0" fontId="2" fillId="0" borderId="1" xfId="0" applyFont="1" applyBorder="1"/>
    <xf numFmtId="43" fontId="7" fillId="0" borderId="1" xfId="1" applyFont="1" applyBorder="1"/>
    <xf numFmtId="10" fontId="7" fillId="0" borderId="1" xfId="0" applyNumberFormat="1" applyFont="1" applyBorder="1"/>
    <xf numFmtId="4" fontId="0" fillId="0" borderId="1" xfId="0" applyNumberFormat="1" applyBorder="1"/>
    <xf numFmtId="0" fontId="0" fillId="0" borderId="0" xfId="0" applyAlignment="1">
      <alignment horizontal="center" vertical="center"/>
    </xf>
    <xf numFmtId="4" fontId="0" fillId="0" borderId="0" xfId="0" applyNumberFormat="1"/>
    <xf numFmtId="43" fontId="4" fillId="0" borderId="0" xfId="1" applyFont="1" applyBorder="1"/>
    <xf numFmtId="10" fontId="4" fillId="0" borderId="0" xfId="0" applyNumberFormat="1" applyFont="1"/>
    <xf numFmtId="0" fontId="0" fillId="5" borderId="0" xfId="0" applyFill="1"/>
    <xf numFmtId="0" fontId="3" fillId="5" borderId="0" xfId="0" applyFont="1" applyFill="1" applyAlignment="1">
      <alignment horizontal="center"/>
    </xf>
    <xf numFmtId="4" fontId="0" fillId="5" borderId="0" xfId="0" applyNumberFormat="1" applyFill="1"/>
    <xf numFmtId="164" fontId="5" fillId="5" borderId="0" xfId="0" applyNumberFormat="1" applyFont="1" applyFill="1"/>
    <xf numFmtId="0" fontId="3" fillId="2" borderId="3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6" fillId="4" borderId="2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6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7" fontId="18" fillId="0" borderId="10" xfId="0" applyNumberFormat="1" applyFont="1" applyBorder="1" applyAlignment="1">
      <alignment vertical="center" wrapText="1"/>
    </xf>
    <xf numFmtId="1" fontId="18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168" fontId="13" fillId="0" borderId="1" xfId="0" applyNumberFormat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166" fontId="19" fillId="0" borderId="1" xfId="0" applyNumberFormat="1" applyFont="1" applyBorder="1" applyAlignment="1">
      <alignment vertical="center"/>
    </xf>
    <xf numFmtId="166" fontId="20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center" wrapText="1"/>
    </xf>
    <xf numFmtId="167" fontId="21" fillId="0" borderId="10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170" fontId="21" fillId="0" borderId="15" xfId="0" applyNumberFormat="1" applyFont="1" applyBorder="1" applyAlignment="1">
      <alignment horizontal="center" vertical="center" wrapText="1"/>
    </xf>
    <xf numFmtId="170" fontId="21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2" fontId="23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 wrapText="1"/>
    </xf>
    <xf numFmtId="43" fontId="13" fillId="0" borderId="8" xfId="1" applyFont="1" applyBorder="1" applyAlignment="1">
      <alignment horizontal="center" vertical="center" wrapText="1"/>
    </xf>
    <xf numFmtId="2" fontId="13" fillId="0" borderId="19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167" fontId="21" fillId="0" borderId="4" xfId="0" applyNumberFormat="1" applyFont="1" applyBorder="1" applyAlignment="1">
      <alignment horizontal="center" vertical="center" wrapText="1"/>
    </xf>
    <xf numFmtId="1" fontId="21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2" fontId="22" fillId="0" borderId="5" xfId="0" applyNumberFormat="1" applyFont="1" applyBorder="1" applyAlignment="1">
      <alignment horizontal="center" vertical="center" wrapText="1"/>
    </xf>
    <xf numFmtId="166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43" fontId="15" fillId="0" borderId="5" xfId="1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2" fontId="23" fillId="0" borderId="8" xfId="0" applyNumberFormat="1" applyFont="1" applyBorder="1" applyAlignment="1">
      <alignment horizontal="center" vertical="center" wrapText="1"/>
    </xf>
    <xf numFmtId="166" fontId="23" fillId="0" borderId="8" xfId="0" applyNumberFormat="1" applyFont="1" applyBorder="1" applyAlignment="1">
      <alignment horizontal="center" vertical="center"/>
    </xf>
    <xf numFmtId="172" fontId="23" fillId="0" borderId="8" xfId="1" applyNumberFormat="1" applyFont="1" applyBorder="1" applyAlignment="1">
      <alignment vertical="center"/>
    </xf>
    <xf numFmtId="43" fontId="23" fillId="0" borderId="8" xfId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166" fontId="13" fillId="0" borderId="0" xfId="0" applyNumberFormat="1" applyFont="1" applyAlignment="1">
      <alignment horizontal="center" vertical="center"/>
    </xf>
    <xf numFmtId="172" fontId="29" fillId="0" borderId="0" xfId="1" applyNumberFormat="1" applyFont="1" applyBorder="1" applyAlignment="1">
      <alignment vertical="center"/>
    </xf>
    <xf numFmtId="43" fontId="29" fillId="0" borderId="0" xfId="1" applyFont="1" applyBorder="1" applyAlignment="1">
      <alignment horizontal="center" vertical="center"/>
    </xf>
    <xf numFmtId="43" fontId="12" fillId="0" borderId="0" xfId="0" applyNumberFormat="1" applyFont="1" applyAlignment="1">
      <alignment vertical="center"/>
    </xf>
    <xf numFmtId="43" fontId="12" fillId="0" borderId="0" xfId="1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horizontal="center" vertical="center"/>
    </xf>
    <xf numFmtId="165" fontId="0" fillId="0" borderId="0" xfId="0" applyNumberFormat="1"/>
    <xf numFmtId="165" fontId="31" fillId="6" borderId="20" xfId="0" applyNumberFormat="1" applyFont="1" applyFill="1" applyBorder="1" applyAlignment="1">
      <alignment horizontal="center" vertical="center" wrapText="1" readingOrder="1"/>
    </xf>
    <xf numFmtId="0" fontId="32" fillId="0" borderId="20" xfId="0" applyFont="1" applyBorder="1" applyAlignment="1">
      <alignment horizontal="center" vertical="center" wrapText="1" readingOrder="1"/>
    </xf>
    <xf numFmtId="0" fontId="32" fillId="7" borderId="20" xfId="0" applyFont="1" applyFill="1" applyBorder="1" applyAlignment="1">
      <alignment horizontal="center" vertical="center" wrapText="1" readingOrder="1"/>
    </xf>
    <xf numFmtId="165" fontId="31" fillId="7" borderId="20" xfId="0" applyNumberFormat="1" applyFont="1" applyFill="1" applyBorder="1" applyAlignment="1">
      <alignment horizontal="center" vertical="center" wrapText="1" readingOrder="1"/>
    </xf>
    <xf numFmtId="165" fontId="33" fillId="7" borderId="20" xfId="0" applyNumberFormat="1" applyFont="1" applyFill="1" applyBorder="1" applyAlignment="1">
      <alignment horizontal="center" vertical="center" wrapText="1" readingOrder="1"/>
    </xf>
    <xf numFmtId="0" fontId="36" fillId="7" borderId="20" xfId="0" applyFont="1" applyFill="1" applyBorder="1" applyAlignment="1">
      <alignment horizontal="center" vertical="center" wrapText="1" readingOrder="1"/>
    </xf>
    <xf numFmtId="0" fontId="33" fillId="7" borderId="20" xfId="0" applyFont="1" applyFill="1" applyBorder="1" applyAlignment="1">
      <alignment horizontal="center" vertical="center" wrapText="1" readingOrder="1"/>
    </xf>
    <xf numFmtId="165" fontId="34" fillId="7" borderId="20" xfId="0" applyNumberFormat="1" applyFont="1" applyFill="1" applyBorder="1" applyAlignment="1">
      <alignment horizontal="center" vertical="center" wrapText="1" readingOrder="1"/>
    </xf>
    <xf numFmtId="165" fontId="35" fillId="7" borderId="20" xfId="0" applyNumberFormat="1" applyFont="1" applyFill="1" applyBorder="1" applyAlignment="1">
      <alignment horizontal="center" vertical="center" wrapText="1" readingOrder="1"/>
    </xf>
    <xf numFmtId="165" fontId="37" fillId="7" borderId="20" xfId="0" applyNumberFormat="1" applyFont="1" applyFill="1" applyBorder="1" applyAlignment="1">
      <alignment horizontal="center" vertical="center" wrapText="1" readingOrder="1"/>
    </xf>
    <xf numFmtId="165" fontId="36" fillId="7" borderId="20" xfId="0" applyNumberFormat="1" applyFont="1" applyFill="1" applyBorder="1" applyAlignment="1">
      <alignment horizontal="center" vertical="center" wrapText="1" readingOrder="1"/>
    </xf>
    <xf numFmtId="165" fontId="33" fillId="0" borderId="0" xfId="0" applyNumberFormat="1" applyFont="1" applyAlignment="1">
      <alignment horizontal="center" vertical="center" readingOrder="1"/>
    </xf>
    <xf numFmtId="0" fontId="33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43" fontId="3" fillId="0" borderId="5" xfId="1" applyFont="1" applyBorder="1" applyAlignment="1">
      <alignment horizontal="center" vertical="top" wrapText="1"/>
    </xf>
    <xf numFmtId="43" fontId="3" fillId="0" borderId="8" xfId="1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" fontId="15" fillId="0" borderId="1" xfId="0" applyNumberFormat="1" applyFont="1" applyBorder="1" applyAlignment="1">
      <alignment vertical="center" wrapText="1"/>
    </xf>
    <xf numFmtId="1" fontId="13" fillId="0" borderId="8" xfId="0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cer/OneDrive/Desktop/yearly%20progress/yearlyProgress%20Report.xlsx" TargetMode="External"/><Relationship Id="rId1" Type="http://schemas.openxmlformats.org/officeDocument/2006/relationships/externalLinkPath" Target="/Users/acer/OneDrive/Desktop/yearly%20progress/yearlyProgres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308000154"/>
      <sheetName val="308000184"/>
      <sheetName val="308000204"/>
      <sheetName val="308000174"/>
      <sheetName val="308911214"/>
      <sheetName val="चालु"/>
      <sheetName val="योजना संख्या "/>
      <sheetName val="Sheet1"/>
    </sheetNames>
    <sheetDataSet>
      <sheetData sheetId="0" refreshError="1"/>
      <sheetData sheetId="1" refreshError="1"/>
      <sheetData sheetId="2" refreshError="1"/>
      <sheetData sheetId="3">
        <row r="31">
          <cell r="G31">
            <v>17</v>
          </cell>
        </row>
      </sheetData>
      <sheetData sheetId="4">
        <row r="18">
          <cell r="G18">
            <v>3</v>
          </cell>
        </row>
      </sheetData>
      <sheetData sheetId="5">
        <row r="15">
          <cell r="G15">
            <v>1</v>
          </cell>
        </row>
      </sheetData>
      <sheetData sheetId="6" refreshError="1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opLeftCell="A4" workbookViewId="0">
      <selection activeCell="B3" sqref="B3"/>
    </sheetView>
  </sheetViews>
  <sheetFormatPr defaultRowHeight="14.4" x14ac:dyDescent="0.3"/>
  <cols>
    <col min="1" max="1" width="16.109375" customWidth="1"/>
    <col min="2" max="2" width="24.33203125" customWidth="1"/>
    <col min="3" max="3" width="24.88671875" style="2" customWidth="1"/>
    <col min="4" max="4" width="19.77734375" customWidth="1"/>
    <col min="5" max="9" width="25.33203125" customWidth="1"/>
    <col min="10" max="10" width="18.6640625" customWidth="1"/>
    <col min="11" max="11" width="22" customWidth="1"/>
  </cols>
  <sheetData>
    <row r="1" spans="1:11" ht="39.6" customHeight="1" x14ac:dyDescent="0.3">
      <c r="A1" s="128" t="s">
        <v>0</v>
      </c>
      <c r="B1" s="128"/>
      <c r="C1" s="128"/>
      <c r="D1" s="128"/>
      <c r="E1" s="128"/>
      <c r="F1" s="20"/>
      <c r="G1" s="20"/>
      <c r="H1" s="20"/>
      <c r="I1" s="20"/>
    </row>
    <row r="2" spans="1:11" x14ac:dyDescent="0.3">
      <c r="H2" s="24"/>
      <c r="I2" s="24"/>
    </row>
    <row r="3" spans="1:11" s="2" customFormat="1" ht="42" x14ac:dyDescent="0.65">
      <c r="A3" s="1" t="s">
        <v>1</v>
      </c>
      <c r="B3" s="35" t="s">
        <v>19</v>
      </c>
      <c r="C3" s="1" t="s">
        <v>15</v>
      </c>
      <c r="D3" s="1" t="s">
        <v>3</v>
      </c>
      <c r="E3" s="1" t="s">
        <v>4</v>
      </c>
      <c r="F3" s="34"/>
      <c r="G3" s="34"/>
      <c r="H3" s="25"/>
      <c r="I3" s="25"/>
    </row>
    <row r="4" spans="1:11" ht="21" x14ac:dyDescent="0.65">
      <c r="A4" s="3" t="s">
        <v>5</v>
      </c>
      <c r="B4" s="4"/>
      <c r="C4" s="5"/>
      <c r="D4" s="4"/>
      <c r="E4" s="2" t="s">
        <v>17</v>
      </c>
      <c r="F4" s="2" t="s">
        <v>16</v>
      </c>
      <c r="H4" s="29"/>
      <c r="I4" s="29"/>
      <c r="J4" s="28" t="s">
        <v>6</v>
      </c>
    </row>
    <row r="5" spans="1:11" ht="21.6" thickBot="1" x14ac:dyDescent="0.7">
      <c r="A5" s="3" t="s">
        <v>7</v>
      </c>
      <c r="B5" s="3">
        <v>23420560</v>
      </c>
      <c r="C5" s="3">
        <v>21759110.670000002</v>
      </c>
      <c r="D5" s="6">
        <f>+C5/B5</f>
        <v>0.92906022187343096</v>
      </c>
      <c r="E5" s="21">
        <v>28827000</v>
      </c>
      <c r="F5" s="31">
        <v>5674440</v>
      </c>
      <c r="G5" s="32">
        <f>+E5-F5</f>
        <v>23152560</v>
      </c>
      <c r="H5" s="32">
        <v>23420560</v>
      </c>
      <c r="I5" s="33"/>
      <c r="J5" s="8">
        <v>5274440</v>
      </c>
    </row>
    <row r="6" spans="1:11" ht="21.6" thickBot="1" x14ac:dyDescent="0.7">
      <c r="A6" s="3" t="s">
        <v>8</v>
      </c>
      <c r="B6" s="3">
        <v>120295174</v>
      </c>
      <c r="C6" s="3">
        <v>106695624.06</v>
      </c>
      <c r="D6" s="6">
        <f t="shared" ref="D6:D15" si="0">+C6/B6</f>
        <v>0.88694849936374009</v>
      </c>
      <c r="E6" s="21">
        <v>142403000</v>
      </c>
      <c r="F6" s="31">
        <v>31309826</v>
      </c>
      <c r="G6" s="32">
        <f t="shared" ref="G6:G8" si="1">+E6-F6</f>
        <v>111093174</v>
      </c>
      <c r="H6" s="27"/>
      <c r="I6" s="27"/>
      <c r="J6" s="8">
        <v>29709826</v>
      </c>
    </row>
    <row r="7" spans="1:11" ht="21.6" thickBot="1" x14ac:dyDescent="0.7">
      <c r="A7" s="3" t="s">
        <v>9</v>
      </c>
      <c r="B7" s="3">
        <v>2150000</v>
      </c>
      <c r="C7" s="3">
        <v>2037953.14</v>
      </c>
      <c r="D7" s="6">
        <f>+C7/B7</f>
        <v>0.94788518139534883</v>
      </c>
      <c r="E7" s="19"/>
      <c r="F7" s="21"/>
      <c r="G7" s="32">
        <f t="shared" si="1"/>
        <v>0</v>
      </c>
      <c r="H7" s="26"/>
      <c r="I7" s="26"/>
      <c r="J7" s="9"/>
    </row>
    <row r="8" spans="1:11" ht="21.6" thickBot="1" x14ac:dyDescent="0.7">
      <c r="A8" s="3" t="s">
        <v>10</v>
      </c>
      <c r="B8" s="3">
        <v>16360000</v>
      </c>
      <c r="C8" s="3">
        <v>14788541.92</v>
      </c>
      <c r="D8" s="6">
        <f t="shared" si="0"/>
        <v>0.90394510513447435</v>
      </c>
      <c r="E8" s="21">
        <v>18774000</v>
      </c>
      <c r="F8" s="31">
        <v>3840000</v>
      </c>
      <c r="G8" s="32">
        <f t="shared" si="1"/>
        <v>14934000</v>
      </c>
      <c r="H8" s="21"/>
      <c r="I8" s="21"/>
      <c r="J8" s="10">
        <v>3840000</v>
      </c>
      <c r="K8" s="11"/>
    </row>
    <row r="9" spans="1:11" ht="21.6" thickBot="1" x14ac:dyDescent="0.7">
      <c r="A9" s="3"/>
      <c r="B9" s="12">
        <f>SUM(B5:B8)</f>
        <v>162225734</v>
      </c>
      <c r="C9" s="12">
        <f>SUM(C5:C8)</f>
        <v>145281229.78999999</v>
      </c>
      <c r="D9" s="13">
        <f>+C9/B9</f>
        <v>0.89554983791905662</v>
      </c>
      <c r="E9" s="19"/>
      <c r="F9" s="21"/>
      <c r="G9" s="21"/>
      <c r="H9" s="21"/>
      <c r="I9" s="21"/>
      <c r="J9" s="30">
        <v>3840000</v>
      </c>
      <c r="K9" s="14"/>
    </row>
    <row r="10" spans="1:11" ht="21" x14ac:dyDescent="0.65">
      <c r="A10" s="4" t="s">
        <v>11</v>
      </c>
      <c r="B10" s="3">
        <v>5000000</v>
      </c>
      <c r="C10" s="15">
        <v>3157000</v>
      </c>
      <c r="D10" s="6">
        <f t="shared" si="0"/>
        <v>0.63139999999999996</v>
      </c>
      <c r="E10" s="3"/>
      <c r="F10" s="22"/>
      <c r="G10" s="22"/>
      <c r="H10" s="22"/>
      <c r="I10" s="22"/>
      <c r="J10" s="7"/>
    </row>
    <row r="11" spans="1:11" ht="21" x14ac:dyDescent="0.65">
      <c r="A11" s="16" t="s">
        <v>12</v>
      </c>
      <c r="B11" s="12">
        <f>+B10+B9</f>
        <v>167225734</v>
      </c>
      <c r="C11" s="12">
        <f>+C10+C9</f>
        <v>148438229.78999999</v>
      </c>
      <c r="D11" s="13">
        <f>+C11/B11</f>
        <v>0.88765183587114638</v>
      </c>
      <c r="E11" s="19"/>
      <c r="F11" s="21"/>
      <c r="G11" s="21"/>
      <c r="H11" s="21"/>
      <c r="I11" s="21"/>
      <c r="J11" s="7"/>
    </row>
    <row r="12" spans="1:11" ht="21" x14ac:dyDescent="0.65">
      <c r="A12" s="4"/>
      <c r="B12" s="15"/>
      <c r="C12" s="15"/>
      <c r="D12" s="6"/>
      <c r="E12" s="6"/>
      <c r="F12" s="23"/>
      <c r="G12" s="23"/>
      <c r="H12" s="23"/>
      <c r="I12" s="23"/>
    </row>
    <row r="13" spans="1:11" ht="21" x14ac:dyDescent="0.65">
      <c r="A13" s="4" t="s">
        <v>13</v>
      </c>
      <c r="B13" s="12">
        <v>11402000</v>
      </c>
      <c r="C13" s="15">
        <v>8999499.5399999991</v>
      </c>
      <c r="D13" s="13">
        <f>+C13/B13</f>
        <v>0.78929131205051739</v>
      </c>
      <c r="E13" s="6"/>
      <c r="F13" s="23"/>
      <c r="G13" s="23"/>
      <c r="H13" s="23"/>
      <c r="I13" s="23"/>
    </row>
    <row r="14" spans="1:11" ht="21" x14ac:dyDescent="0.65">
      <c r="A14" s="4"/>
      <c r="B14" s="3"/>
      <c r="C14" s="15"/>
      <c r="D14" s="6"/>
      <c r="E14" s="6"/>
      <c r="F14" s="23"/>
      <c r="G14" s="23"/>
      <c r="H14" s="23"/>
      <c r="I14" s="23"/>
    </row>
    <row r="15" spans="1:11" ht="22.8" x14ac:dyDescent="0.7">
      <c r="A15" s="16" t="s">
        <v>14</v>
      </c>
      <c r="B15" s="17">
        <f>+B13+B11</f>
        <v>178627734</v>
      </c>
      <c r="C15" s="17">
        <f>+C13+C11</f>
        <v>157437729.32999998</v>
      </c>
      <c r="D15" s="18">
        <f t="shared" si="0"/>
        <v>0.88137337805561589</v>
      </c>
      <c r="E15" s="6">
        <v>0.95</v>
      </c>
      <c r="F15" s="23"/>
      <c r="G15" s="23"/>
      <c r="H15" s="23"/>
      <c r="I15" s="23"/>
    </row>
    <row r="19" spans="4:4" x14ac:dyDescent="0.3">
      <c r="D19" s="7"/>
    </row>
    <row r="20" spans="4:4" x14ac:dyDescent="0.3">
      <c r="D20" s="7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topLeftCell="A13" workbookViewId="0">
      <selection activeCell="B14" sqref="B14"/>
    </sheetView>
  </sheetViews>
  <sheetFormatPr defaultRowHeight="14.4" x14ac:dyDescent="0.3"/>
  <cols>
    <col min="1" max="1" width="16.109375" customWidth="1"/>
    <col min="2" max="2" width="24.33203125" customWidth="1"/>
    <col min="3" max="3" width="24.88671875" style="2" customWidth="1"/>
    <col min="4" max="4" width="19.77734375" customWidth="1"/>
    <col min="5" max="5" width="25.33203125" customWidth="1"/>
    <col min="6" max="9" width="25.33203125" hidden="1" customWidth="1"/>
    <col min="10" max="10" width="18.6640625" customWidth="1"/>
    <col min="11" max="11" width="22" customWidth="1"/>
  </cols>
  <sheetData>
    <row r="1" spans="1:11" ht="39.6" customHeight="1" x14ac:dyDescent="0.3">
      <c r="A1" s="128" t="s">
        <v>0</v>
      </c>
      <c r="B1" s="128"/>
      <c r="C1" s="128"/>
      <c r="D1" s="128"/>
      <c r="E1" s="128"/>
      <c r="F1" s="20"/>
      <c r="G1" s="20"/>
      <c r="H1" s="20"/>
      <c r="I1" s="20"/>
    </row>
    <row r="2" spans="1:11" x14ac:dyDescent="0.3">
      <c r="H2" s="24"/>
      <c r="I2" s="24"/>
    </row>
    <row r="3" spans="1:11" s="20" customFormat="1" ht="42" x14ac:dyDescent="0.3">
      <c r="A3" s="36" t="s">
        <v>1</v>
      </c>
      <c r="B3" s="37" t="s">
        <v>20</v>
      </c>
      <c r="C3" s="36" t="s">
        <v>15</v>
      </c>
      <c r="D3" s="36" t="s">
        <v>3</v>
      </c>
      <c r="E3" s="36" t="s">
        <v>4</v>
      </c>
      <c r="F3" s="38"/>
      <c r="G3" s="38"/>
      <c r="H3" s="39"/>
      <c r="I3" s="39"/>
    </row>
    <row r="4" spans="1:11" ht="21" x14ac:dyDescent="0.65">
      <c r="A4" s="3" t="s">
        <v>5</v>
      </c>
      <c r="B4" s="4"/>
      <c r="C4" s="5"/>
      <c r="D4" s="4"/>
      <c r="F4" s="2" t="s">
        <v>17</v>
      </c>
      <c r="G4" s="2" t="s">
        <v>16</v>
      </c>
      <c r="H4" t="s">
        <v>18</v>
      </c>
      <c r="I4" s="29"/>
      <c r="J4" s="28" t="s">
        <v>6</v>
      </c>
    </row>
    <row r="5" spans="1:11" ht="21.6" thickBot="1" x14ac:dyDescent="0.7">
      <c r="A5" s="3" t="s">
        <v>7</v>
      </c>
      <c r="B5" s="3">
        <v>23152560</v>
      </c>
      <c r="C5" s="3">
        <v>21759110.670000002</v>
      </c>
      <c r="D5" s="6">
        <f>+C5/B5</f>
        <v>0.93981445982647283</v>
      </c>
      <c r="E5" s="6">
        <v>0.96</v>
      </c>
      <c r="F5" s="21">
        <f>+'actual kharcha (without rokka)'!B5</f>
        <v>28327000</v>
      </c>
      <c r="G5" s="31">
        <v>5674440</v>
      </c>
      <c r="H5" s="31">
        <f>+F5-G5</f>
        <v>22652560</v>
      </c>
      <c r="I5" s="32">
        <v>23420560</v>
      </c>
      <c r="J5" s="8">
        <v>5274440</v>
      </c>
    </row>
    <row r="6" spans="1:11" ht="21" x14ac:dyDescent="0.65">
      <c r="A6" s="3" t="s">
        <v>8</v>
      </c>
      <c r="B6" s="3">
        <v>111093174</v>
      </c>
      <c r="C6" s="3">
        <v>106695624.06</v>
      </c>
      <c r="D6" s="6">
        <f t="shared" ref="D6:D10" si="0">+C6/B6</f>
        <v>0.96041566028170189</v>
      </c>
      <c r="E6" s="6">
        <v>0.97919999999999996</v>
      </c>
      <c r="F6" s="21">
        <v>142403000</v>
      </c>
      <c r="G6" s="31">
        <v>31309826</v>
      </c>
      <c r="H6" s="31">
        <f>+F6-G6</f>
        <v>111093174</v>
      </c>
      <c r="I6" s="27"/>
      <c r="J6" s="8">
        <v>29709826</v>
      </c>
    </row>
    <row r="7" spans="1:11" ht="21" x14ac:dyDescent="0.65">
      <c r="A7" s="3" t="s">
        <v>9</v>
      </c>
      <c r="B7" s="3">
        <v>2150000</v>
      </c>
      <c r="C7" s="3">
        <v>2037953.14</v>
      </c>
      <c r="D7" s="6">
        <f>+C7/B7</f>
        <v>0.94788518139534883</v>
      </c>
      <c r="E7" s="6">
        <v>1</v>
      </c>
      <c r="F7" s="19"/>
      <c r="G7" s="21"/>
      <c r="H7" s="31">
        <f>+F7-G7</f>
        <v>0</v>
      </c>
      <c r="I7" s="26"/>
      <c r="J7" s="9"/>
    </row>
    <row r="8" spans="1:11" ht="21.6" thickBot="1" x14ac:dyDescent="0.7">
      <c r="A8" s="3" t="s">
        <v>10</v>
      </c>
      <c r="B8" s="3">
        <v>14934000</v>
      </c>
      <c r="C8" s="3">
        <v>14788541.92</v>
      </c>
      <c r="D8" s="6">
        <f>+C8/B8</f>
        <v>0.99025993839560733</v>
      </c>
      <c r="E8" s="6">
        <v>1</v>
      </c>
      <c r="F8" s="21">
        <v>18774000</v>
      </c>
      <c r="G8" s="31">
        <v>3840000</v>
      </c>
      <c r="H8" s="31">
        <f>+F8-G8</f>
        <v>14934000</v>
      </c>
      <c r="I8" s="21"/>
      <c r="J8" s="10">
        <v>3840000</v>
      </c>
      <c r="K8" s="11"/>
    </row>
    <row r="9" spans="1:11" ht="21.6" thickBot="1" x14ac:dyDescent="0.7">
      <c r="A9" s="3"/>
      <c r="B9" s="12">
        <f>SUM(B5:B8)</f>
        <v>151329734</v>
      </c>
      <c r="C9" s="12">
        <f>SUM(C5:C8)</f>
        <v>145281229.78999999</v>
      </c>
      <c r="D9" s="13">
        <f>+C9/B9</f>
        <v>0.96003095987732323</v>
      </c>
      <c r="E9" s="6">
        <v>0.98870000000000002</v>
      </c>
      <c r="F9" s="19"/>
      <c r="G9" s="21"/>
      <c r="H9" s="21"/>
      <c r="I9" s="21"/>
      <c r="J9" s="30">
        <v>3840000</v>
      </c>
      <c r="K9" s="14"/>
    </row>
    <row r="10" spans="1:11" ht="21" x14ac:dyDescent="0.65">
      <c r="A10" s="4" t="s">
        <v>11</v>
      </c>
      <c r="B10" s="3">
        <v>5000000</v>
      </c>
      <c r="C10" s="15">
        <v>3157000</v>
      </c>
      <c r="D10" s="6">
        <f t="shared" si="0"/>
        <v>0.63139999999999996</v>
      </c>
      <c r="E10" s="6">
        <v>1</v>
      </c>
      <c r="F10" s="3"/>
      <c r="G10" s="22"/>
      <c r="H10" s="22"/>
      <c r="I10" s="22"/>
      <c r="J10" s="7"/>
    </row>
    <row r="11" spans="1:11" ht="21" x14ac:dyDescent="0.65">
      <c r="A11" s="16" t="s">
        <v>12</v>
      </c>
      <c r="B11" s="12">
        <f>+B10+B9</f>
        <v>156329734</v>
      </c>
      <c r="C11" s="12">
        <f>+C10+C9</f>
        <v>148438229.78999999</v>
      </c>
      <c r="D11" s="13">
        <f>+C11/B11</f>
        <v>0.94952013281107472</v>
      </c>
      <c r="E11" s="13">
        <f>+(E10*B10+E9*B9)/B11</f>
        <v>0.98906141557050187</v>
      </c>
      <c r="F11" s="19"/>
      <c r="G11" s="21"/>
      <c r="H11" s="21"/>
      <c r="I11" s="21"/>
      <c r="J11" s="7"/>
    </row>
    <row r="12" spans="1:11" ht="21" x14ac:dyDescent="0.65">
      <c r="A12" s="4"/>
      <c r="B12" s="15"/>
      <c r="C12" s="15"/>
      <c r="D12" s="6"/>
      <c r="E12" s="6"/>
      <c r="F12" s="23"/>
      <c r="G12" s="23"/>
      <c r="H12" s="23"/>
      <c r="I12" s="23"/>
    </row>
    <row r="13" spans="1:11" ht="21" x14ac:dyDescent="0.65">
      <c r="A13" s="4" t="s">
        <v>13</v>
      </c>
      <c r="B13" s="12">
        <v>11402000</v>
      </c>
      <c r="C13" s="15">
        <v>8999499.5399999991</v>
      </c>
      <c r="D13" s="13">
        <f>+C13/B13</f>
        <v>0.78929131205051739</v>
      </c>
      <c r="E13" s="6"/>
      <c r="F13" s="23"/>
      <c r="G13" s="23"/>
      <c r="H13" s="23"/>
      <c r="I13" s="23"/>
    </row>
    <row r="14" spans="1:11" ht="21" x14ac:dyDescent="0.65">
      <c r="A14" s="4"/>
      <c r="B14" s="3"/>
      <c r="C14" s="15"/>
      <c r="D14" s="6"/>
      <c r="E14" s="6"/>
      <c r="F14" s="23"/>
      <c r="G14" s="23"/>
      <c r="H14" s="23"/>
      <c r="I14" s="23"/>
    </row>
    <row r="15" spans="1:11" ht="22.8" x14ac:dyDescent="0.7">
      <c r="A15" s="16" t="s">
        <v>14</v>
      </c>
      <c r="B15" s="17">
        <f>+B13+B11</f>
        <v>167731734</v>
      </c>
      <c r="C15" s="17">
        <f>+C13+C11</f>
        <v>157437729.32999998</v>
      </c>
      <c r="D15" s="18">
        <f>+C15/B15</f>
        <v>0.93862816281384165</v>
      </c>
      <c r="E15" s="13">
        <v>0.98909999999999998</v>
      </c>
      <c r="F15" s="23"/>
      <c r="G15" s="23"/>
      <c r="H15" s="23"/>
      <c r="I15" s="23"/>
    </row>
    <row r="17" spans="2:4" ht="15" thickBot="1" x14ac:dyDescent="0.35"/>
    <row r="18" spans="2:4" ht="28.2" thickBot="1" x14ac:dyDescent="0.35">
      <c r="B18" s="115"/>
      <c r="C18" s="115"/>
      <c r="D18" s="114"/>
    </row>
    <row r="19" spans="2:4" ht="18" thickBot="1" x14ac:dyDescent="0.35">
      <c r="B19" s="116"/>
      <c r="C19" s="116"/>
      <c r="D19" s="114">
        <v>151329734</v>
      </c>
    </row>
    <row r="20" spans="2:4" ht="18" thickBot="1" x14ac:dyDescent="0.35">
      <c r="B20" s="117"/>
      <c r="C20" s="117"/>
      <c r="D20" s="114"/>
    </row>
    <row r="21" spans="2:4" ht="28.2" thickBot="1" x14ac:dyDescent="0.35">
      <c r="B21" s="118"/>
      <c r="C21" s="118"/>
      <c r="D21" s="114"/>
    </row>
    <row r="22" spans="2:4" ht="28.2" thickBot="1" x14ac:dyDescent="0.35">
      <c r="B22" s="118"/>
      <c r="C22" s="118"/>
      <c r="D22" s="114"/>
    </row>
    <row r="23" spans="2:4" ht="28.2" thickBot="1" x14ac:dyDescent="0.35">
      <c r="B23" s="118"/>
      <c r="C23" s="118"/>
      <c r="D23" s="114"/>
    </row>
    <row r="24" spans="2:4" ht="28.2" thickBot="1" x14ac:dyDescent="0.35">
      <c r="B24" s="118"/>
      <c r="C24" s="118"/>
      <c r="D24" s="114"/>
    </row>
    <row r="25" spans="2:4" ht="28.2" thickBot="1" x14ac:dyDescent="0.35">
      <c r="B25" s="119"/>
      <c r="C25" s="119"/>
      <c r="D25" s="114"/>
    </row>
    <row r="26" spans="2:4" ht="18" thickBot="1" x14ac:dyDescent="0.35">
      <c r="B26" s="117"/>
      <c r="C26" s="117"/>
      <c r="D26" s="114"/>
    </row>
    <row r="27" spans="2:4" ht="28.2" thickBot="1" x14ac:dyDescent="0.35">
      <c r="B27" s="122"/>
      <c r="C27" s="120"/>
      <c r="D27" s="114"/>
    </row>
    <row r="28" spans="2:4" ht="28.2" thickBot="1" x14ac:dyDescent="0.35">
      <c r="B28" s="123"/>
      <c r="C28" s="121"/>
      <c r="D28" s="114"/>
    </row>
    <row r="29" spans="2:4" ht="28.2" thickBot="1" x14ac:dyDescent="0.35">
      <c r="B29" s="119"/>
      <c r="C29" s="119"/>
      <c r="D29" s="114"/>
    </row>
    <row r="33" spans="2:3" ht="27.6" x14ac:dyDescent="0.3">
      <c r="B33" s="126"/>
    </row>
    <row r="34" spans="2:3" ht="15" thickBot="1" x14ac:dyDescent="0.35"/>
    <row r="35" spans="2:3" ht="28.2" thickBot="1" x14ac:dyDescent="0.35">
      <c r="B35" s="124"/>
      <c r="C35" s="118"/>
    </row>
    <row r="36" spans="2:3" ht="28.2" thickBot="1" x14ac:dyDescent="0.35">
      <c r="B36" s="118">
        <v>54589</v>
      </c>
      <c r="C36" s="118">
        <v>106695</v>
      </c>
    </row>
    <row r="37" spans="2:3" ht="28.2" thickBot="1" x14ac:dyDescent="0.35">
      <c r="B37" s="118">
        <v>5149</v>
      </c>
      <c r="C37" s="118">
        <v>14788</v>
      </c>
    </row>
    <row r="38" spans="2:3" ht="28.2" thickBot="1" x14ac:dyDescent="0.35">
      <c r="B38" s="118">
        <v>1410</v>
      </c>
      <c r="C38" s="118">
        <v>2038</v>
      </c>
    </row>
    <row r="39" spans="2:3" ht="28.2" thickBot="1" x14ac:dyDescent="0.35">
      <c r="B39" s="121">
        <v>72429</v>
      </c>
      <c r="C39" s="119">
        <v>148438</v>
      </c>
    </row>
    <row r="40" spans="2:3" ht="18" thickBot="1" x14ac:dyDescent="0.35">
      <c r="B40" s="117"/>
    </row>
    <row r="41" spans="2:3" ht="28.2" thickBot="1" x14ac:dyDescent="0.35">
      <c r="B41" s="125">
        <v>3157</v>
      </c>
    </row>
    <row r="42" spans="2:3" ht="28.2" thickBot="1" x14ac:dyDescent="0.35">
      <c r="B42" s="125">
        <v>3157</v>
      </c>
    </row>
    <row r="43" spans="2:3" ht="28.2" thickBot="1" x14ac:dyDescent="0.35">
      <c r="B43" s="119">
        <v>52164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tabSelected="1" topLeftCell="A5" zoomScale="85" zoomScaleNormal="85" workbookViewId="0">
      <pane ySplit="3" topLeftCell="A17" activePane="bottomLeft" state="frozen"/>
      <selection activeCell="A5" sqref="A5"/>
      <selection pane="bottomLeft" activeCell="G30" sqref="G30"/>
    </sheetView>
  </sheetViews>
  <sheetFormatPr defaultColWidth="8.6640625" defaultRowHeight="13.8" x14ac:dyDescent="0.3"/>
  <cols>
    <col min="1" max="1" width="5.6640625" style="40" customWidth="1"/>
    <col min="2" max="2" width="17" style="40" customWidth="1"/>
    <col min="3" max="3" width="30" style="40" customWidth="1"/>
    <col min="4" max="5" width="23.44140625" style="40" customWidth="1"/>
    <col min="6" max="6" width="17.44140625" style="40" customWidth="1"/>
    <col min="7" max="7" width="16" style="40" customWidth="1"/>
    <col min="8" max="8" width="12" style="40" customWidth="1"/>
    <col min="9" max="9" width="11.88671875" style="40" customWidth="1"/>
    <col min="10" max="10" width="11.88671875" style="110" customWidth="1"/>
    <col min="11" max="11" width="11.88671875" style="40" customWidth="1"/>
    <col min="12" max="12" width="9.5546875" style="40" customWidth="1"/>
    <col min="13" max="16384" width="8.6640625" style="40"/>
  </cols>
  <sheetData>
    <row r="1" spans="1:12" ht="19.8" x14ac:dyDescent="0.3">
      <c r="A1" s="129" t="s">
        <v>21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24" x14ac:dyDescent="0.3">
      <c r="A2" s="130" t="s">
        <v>22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19.8" x14ac:dyDescent="0.3">
      <c r="A3" s="131" t="s">
        <v>23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ht="17.399999999999999" x14ac:dyDescent="0.3">
      <c r="A4" s="41"/>
      <c r="B4" s="41"/>
      <c r="C4" s="41"/>
      <c r="D4" s="41"/>
      <c r="E4" s="41"/>
      <c r="F4" s="41"/>
      <c r="G4" s="41"/>
      <c r="H4" s="41"/>
      <c r="I4" s="41"/>
      <c r="J4" s="42"/>
      <c r="K4" s="155"/>
      <c r="L4" s="41"/>
    </row>
    <row r="5" spans="1:12" ht="24.6" thickBot="1" x14ac:dyDescent="0.35">
      <c r="A5" s="132" t="s">
        <v>52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6" spans="1:12" ht="42" customHeight="1" thickTop="1" x14ac:dyDescent="0.3">
      <c r="A6" s="133" t="s">
        <v>24</v>
      </c>
      <c r="B6" s="135" t="s">
        <v>25</v>
      </c>
      <c r="C6" s="135" t="s">
        <v>26</v>
      </c>
      <c r="D6" s="137" t="s">
        <v>27</v>
      </c>
      <c r="E6" s="139" t="s">
        <v>28</v>
      </c>
      <c r="F6" s="141" t="s">
        <v>29</v>
      </c>
      <c r="G6" s="141"/>
      <c r="H6" s="45" t="s">
        <v>30</v>
      </c>
      <c r="I6" s="45" t="s">
        <v>31</v>
      </c>
      <c r="J6" s="148" t="s">
        <v>32</v>
      </c>
      <c r="K6" s="156" t="s">
        <v>33</v>
      </c>
      <c r="L6" s="142" t="s">
        <v>34</v>
      </c>
    </row>
    <row r="7" spans="1:12" ht="45" customHeight="1" thickBot="1" x14ac:dyDescent="0.35">
      <c r="A7" s="134"/>
      <c r="B7" s="136"/>
      <c r="C7" s="136"/>
      <c r="D7" s="138"/>
      <c r="E7" s="140"/>
      <c r="F7" s="48" t="s">
        <v>35</v>
      </c>
      <c r="G7" s="48" t="s">
        <v>36</v>
      </c>
      <c r="H7" s="48"/>
      <c r="I7" s="48"/>
      <c r="J7" s="149"/>
      <c r="K7" s="157"/>
      <c r="L7" s="143"/>
    </row>
    <row r="8" spans="1:12" ht="34.200000000000003" customHeight="1" thickTop="1" x14ac:dyDescent="0.75">
      <c r="A8" s="51" t="s">
        <v>37</v>
      </c>
      <c r="B8" s="150" t="s">
        <v>38</v>
      </c>
      <c r="C8" s="150"/>
      <c r="D8" s="43"/>
      <c r="E8" s="44"/>
      <c r="F8" s="52"/>
      <c r="G8" s="52"/>
      <c r="H8" s="52"/>
      <c r="I8" s="52"/>
      <c r="J8" s="46"/>
      <c r="K8" s="158"/>
      <c r="L8" s="47"/>
    </row>
    <row r="9" spans="1:12" ht="24" customHeight="1" x14ac:dyDescent="0.3">
      <c r="A9" s="53">
        <v>1</v>
      </c>
      <c r="B9" s="54">
        <v>30800012</v>
      </c>
      <c r="C9" s="55"/>
      <c r="D9" s="56">
        <v>114.02</v>
      </c>
      <c r="E9" s="57">
        <f>8999499.54/100000</f>
        <v>89.994995399999993</v>
      </c>
      <c r="F9" s="58">
        <f>+E9/D9*100</f>
        <v>78.929131205051732</v>
      </c>
      <c r="G9" s="59"/>
      <c r="H9" s="60"/>
      <c r="I9" s="60"/>
      <c r="J9" s="61"/>
      <c r="K9" s="62"/>
      <c r="L9" s="63"/>
    </row>
    <row r="10" spans="1:12" ht="30" customHeight="1" thickBot="1" x14ac:dyDescent="0.8">
      <c r="A10" s="64" t="s">
        <v>39</v>
      </c>
      <c r="B10" s="151" t="s">
        <v>5</v>
      </c>
      <c r="C10" s="151"/>
      <c r="D10" s="65"/>
      <c r="E10" s="66"/>
      <c r="F10" s="67"/>
      <c r="G10" s="67"/>
      <c r="H10" s="67"/>
      <c r="I10" s="67"/>
      <c r="J10" s="68"/>
      <c r="K10" s="159"/>
      <c r="L10" s="49"/>
    </row>
    <row r="11" spans="1:12" ht="24" customHeight="1" thickTop="1" x14ac:dyDescent="0.75">
      <c r="A11" s="152" t="s">
        <v>40</v>
      </c>
      <c r="B11" s="153"/>
      <c r="C11" s="154"/>
      <c r="D11" s="65"/>
      <c r="E11" s="66"/>
      <c r="F11" s="67"/>
      <c r="G11" s="67"/>
      <c r="H11" s="67"/>
      <c r="I11" s="67"/>
      <c r="J11" s="68"/>
      <c r="K11" s="159"/>
      <c r="L11" s="69"/>
    </row>
    <row r="12" spans="1:12" ht="34.799999999999997" x14ac:dyDescent="0.3">
      <c r="A12" s="70">
        <v>1</v>
      </c>
      <c r="B12" s="71">
        <v>30800015</v>
      </c>
      <c r="C12" s="72" t="s">
        <v>41</v>
      </c>
      <c r="D12" s="73">
        <f>+'actual kharcha'!B5/100000</f>
        <v>231.5256</v>
      </c>
      <c r="E12" s="73">
        <f>+'actual kharcha'!C5/100000</f>
        <v>217.59110670000001</v>
      </c>
      <c r="F12" s="50">
        <f>+E12/D12*100</f>
        <v>93.981445982647287</v>
      </c>
      <c r="G12" s="50">
        <f>+'actual kharcha'!E5*100</f>
        <v>96</v>
      </c>
      <c r="H12" s="74">
        <v>20</v>
      </c>
      <c r="I12" s="74">
        <v>18</v>
      </c>
      <c r="J12" s="75">
        <f>+H12-I12-K12</f>
        <v>0</v>
      </c>
      <c r="K12" s="160">
        <v>2</v>
      </c>
      <c r="L12" s="76"/>
    </row>
    <row r="13" spans="1:12" ht="34.799999999999997" x14ac:dyDescent="0.3">
      <c r="A13" s="70">
        <v>2</v>
      </c>
      <c r="B13" s="71">
        <v>30800018</v>
      </c>
      <c r="C13" s="72" t="s">
        <v>42</v>
      </c>
      <c r="D13" s="73">
        <f>+'actual kharcha'!B6/100000</f>
        <v>1110.93174</v>
      </c>
      <c r="E13" s="73">
        <f>+'actual kharcha'!C6/100000</f>
        <v>1066.9562406</v>
      </c>
      <c r="F13" s="50">
        <f t="shared" ref="F13:F17" si="0">+E13/D13*100</f>
        <v>96.041566028170195</v>
      </c>
      <c r="G13" s="50">
        <f>+'actual kharcha'!E6*100</f>
        <v>97.92</v>
      </c>
      <c r="H13" s="74">
        <v>144</v>
      </c>
      <c r="I13" s="74">
        <v>142</v>
      </c>
      <c r="J13" s="75">
        <f t="shared" ref="J13:J17" si="1">+H13-I13-K13</f>
        <v>0</v>
      </c>
      <c r="K13" s="160">
        <v>2</v>
      </c>
      <c r="L13" s="77"/>
    </row>
    <row r="14" spans="1:12" ht="34.799999999999997" x14ac:dyDescent="0.3">
      <c r="A14" s="70">
        <v>4</v>
      </c>
      <c r="B14" s="71">
        <v>30800017</v>
      </c>
      <c r="C14" s="72" t="s">
        <v>43</v>
      </c>
      <c r="D14" s="73">
        <f>+'actual kharcha'!B7/100000</f>
        <v>21.5</v>
      </c>
      <c r="E14" s="73">
        <f>+'actual kharcha'!C7/100000</f>
        <v>20.379531399999998</v>
      </c>
      <c r="F14" s="50">
        <f t="shared" si="0"/>
        <v>94.788518139534872</v>
      </c>
      <c r="G14" s="50">
        <f>+'actual kharcha'!E7*100</f>
        <v>100</v>
      </c>
      <c r="H14" s="74">
        <f>+'[1]308000174'!G18</f>
        <v>3</v>
      </c>
      <c r="I14" s="74">
        <v>3</v>
      </c>
      <c r="J14" s="75">
        <f t="shared" si="1"/>
        <v>0</v>
      </c>
      <c r="K14" s="160"/>
      <c r="L14" s="78"/>
    </row>
    <row r="15" spans="1:12" ht="34.799999999999997" x14ac:dyDescent="0.3">
      <c r="A15" s="70">
        <v>3</v>
      </c>
      <c r="B15" s="71">
        <v>30800020</v>
      </c>
      <c r="C15" s="72" t="s">
        <v>44</v>
      </c>
      <c r="D15" s="73">
        <f>+'actual kharcha'!B8/100000</f>
        <v>149.34</v>
      </c>
      <c r="E15" s="73">
        <f>+'actual kharcha'!C8/100000</f>
        <v>147.8854192</v>
      </c>
      <c r="F15" s="50">
        <f>+E15/D15*100</f>
        <v>99.025993839560726</v>
      </c>
      <c r="G15" s="50">
        <f>+'actual kharcha'!E8*100</f>
        <v>100</v>
      </c>
      <c r="H15" s="74">
        <f>+'[1]308000204'!G31</f>
        <v>17</v>
      </c>
      <c r="I15" s="74">
        <v>17</v>
      </c>
      <c r="J15" s="75">
        <v>0</v>
      </c>
      <c r="K15" s="160">
        <v>0</v>
      </c>
      <c r="L15" s="77"/>
    </row>
    <row r="16" spans="1:12" ht="27.6" x14ac:dyDescent="0.3">
      <c r="A16" s="152" t="s">
        <v>45</v>
      </c>
      <c r="B16" s="153"/>
      <c r="C16" s="154"/>
      <c r="D16" s="80">
        <f>+'actual kharcha'!B9/100000</f>
        <v>1513.2973400000001</v>
      </c>
      <c r="E16" s="80">
        <f>+'actual kharcha'!C9/100000</f>
        <v>1452.8122979</v>
      </c>
      <c r="F16" s="81">
        <f>+E16/D16*100</f>
        <v>96.003095987732323</v>
      </c>
      <c r="G16" s="81">
        <f>+'actual kharcha'!E9*100</f>
        <v>98.87</v>
      </c>
      <c r="H16" s="74"/>
      <c r="I16" s="74"/>
      <c r="J16" s="75"/>
      <c r="K16" s="160"/>
      <c r="L16" s="77"/>
    </row>
    <row r="17" spans="1:12" ht="28.8" customHeight="1" x14ac:dyDescent="0.3">
      <c r="A17" s="70">
        <v>1</v>
      </c>
      <c r="B17" s="71">
        <v>308911214</v>
      </c>
      <c r="C17" s="72" t="s">
        <v>46</v>
      </c>
      <c r="D17" s="73">
        <f>+'actual kharcha'!B10/100000</f>
        <v>50</v>
      </c>
      <c r="E17" s="73">
        <f>+'actual kharcha'!$C$10/100000</f>
        <v>31.57</v>
      </c>
      <c r="F17" s="50">
        <f t="shared" si="0"/>
        <v>63.139999999999993</v>
      </c>
      <c r="G17" s="81">
        <f>+'actual kharcha'!E10*100</f>
        <v>100</v>
      </c>
      <c r="H17" s="74">
        <f>+'[1]308911214'!G15</f>
        <v>1</v>
      </c>
      <c r="I17" s="74">
        <v>1</v>
      </c>
      <c r="J17" s="75">
        <f t="shared" si="1"/>
        <v>0</v>
      </c>
      <c r="K17" s="160"/>
      <c r="L17" s="78"/>
    </row>
    <row r="18" spans="1:12" s="87" customFormat="1" ht="33" customHeight="1" thickBot="1" x14ac:dyDescent="0.35">
      <c r="A18" s="144" t="s">
        <v>47</v>
      </c>
      <c r="B18" s="145"/>
      <c r="C18" s="146"/>
      <c r="D18" s="82">
        <f>+'actual kharcha'!B11/100000</f>
        <v>1563.2973400000001</v>
      </c>
      <c r="E18" s="82">
        <f>+'actual kharcha'!C11/100000</f>
        <v>1484.3822978999999</v>
      </c>
      <c r="F18" s="83">
        <f>+E18/D18*100</f>
        <v>94.952013281107469</v>
      </c>
      <c r="G18" s="81">
        <f>+'actual kharcha'!E11*100</f>
        <v>98.906141557050191</v>
      </c>
      <c r="H18" s="84">
        <f>SUM(H12:H17)</f>
        <v>185</v>
      </c>
      <c r="I18" s="84">
        <f>SUM(I12:I17)</f>
        <v>181</v>
      </c>
      <c r="J18" s="85">
        <f>SUM(J12:J17)</f>
        <v>0</v>
      </c>
      <c r="K18" s="161">
        <f>SUM(K12:K17)</f>
        <v>4</v>
      </c>
      <c r="L18" s="86"/>
    </row>
    <row r="19" spans="1:12" ht="26.4" thickTop="1" x14ac:dyDescent="0.3">
      <c r="A19" s="88"/>
      <c r="B19" s="89"/>
      <c r="C19" s="90"/>
      <c r="D19" s="91"/>
      <c r="E19" s="91"/>
      <c r="F19" s="92"/>
      <c r="G19" s="81"/>
      <c r="H19" s="93"/>
      <c r="I19" s="93"/>
      <c r="J19" s="94"/>
      <c r="K19" s="95"/>
      <c r="L19" s="96"/>
    </row>
    <row r="20" spans="1:12" ht="28.2" customHeight="1" thickBot="1" x14ac:dyDescent="0.35">
      <c r="A20" s="144" t="s">
        <v>48</v>
      </c>
      <c r="B20" s="145"/>
      <c r="C20" s="146"/>
      <c r="D20" s="97">
        <f>+D18+D9</f>
        <v>1677.3173400000001</v>
      </c>
      <c r="E20" s="97">
        <f>+E18+E9</f>
        <v>1574.3772933</v>
      </c>
      <c r="F20" s="98">
        <f>E20/D20*100</f>
        <v>93.86281628138417</v>
      </c>
      <c r="G20" s="98">
        <f>+'actual kharcha'!E15*100</f>
        <v>98.91</v>
      </c>
      <c r="H20" s="99">
        <f>SUM(H12:H17)</f>
        <v>185</v>
      </c>
      <c r="I20" s="99">
        <f>SUM(I12:I17)</f>
        <v>181</v>
      </c>
      <c r="J20" s="100">
        <f t="shared" ref="J20:K20" si="2">SUM(J12:J17)</f>
        <v>0</v>
      </c>
      <c r="K20" s="99">
        <f t="shared" si="2"/>
        <v>4</v>
      </c>
      <c r="L20" s="101"/>
    </row>
    <row r="21" spans="1:12" ht="30" thickTop="1" x14ac:dyDescent="0.3">
      <c r="A21" s="103"/>
      <c r="B21" s="103"/>
      <c r="C21" s="104"/>
      <c r="D21" s="102"/>
      <c r="E21" s="102"/>
      <c r="F21" s="105"/>
      <c r="G21" s="105"/>
      <c r="H21" s="106"/>
      <c r="I21" s="106"/>
      <c r="J21" s="107"/>
      <c r="K21" s="106"/>
      <c r="L21" s="102"/>
    </row>
    <row r="22" spans="1:12" ht="17.399999999999999" x14ac:dyDescent="0.3">
      <c r="A22" s="79"/>
      <c r="B22" s="79"/>
      <c r="C22" s="79"/>
      <c r="D22" s="79"/>
      <c r="E22" s="79"/>
      <c r="F22" s="108"/>
      <c r="G22" s="79"/>
      <c r="H22" s="108"/>
      <c r="I22" s="108"/>
      <c r="J22" s="109"/>
      <c r="K22" s="108"/>
      <c r="L22" s="79"/>
    </row>
    <row r="23" spans="1:12" ht="18" customHeight="1" x14ac:dyDescent="0.3">
      <c r="A23" s="79" t="s">
        <v>49</v>
      </c>
      <c r="B23" s="79"/>
      <c r="C23" s="147" t="s">
        <v>50</v>
      </c>
      <c r="D23" s="147"/>
      <c r="E23" s="147"/>
      <c r="L23" s="111" t="s">
        <v>51</v>
      </c>
    </row>
    <row r="24" spans="1:12" ht="21" x14ac:dyDescent="0.3">
      <c r="D24" s="112"/>
      <c r="E24" s="112"/>
      <c r="F24" s="112"/>
      <c r="G24" s="112"/>
      <c r="H24" s="112"/>
      <c r="I24" s="112"/>
      <c r="J24" s="113"/>
      <c r="K24" s="112"/>
      <c r="L24" s="112"/>
    </row>
    <row r="35" spans="5:5" ht="26.4" thickBot="1" x14ac:dyDescent="0.35">
      <c r="E35" s="97">
        <f>+E18/1.13*0.03</f>
        <v>39.408379590265483</v>
      </c>
    </row>
    <row r="36" spans="5:5" ht="14.4" thickTop="1" x14ac:dyDescent="0.3"/>
  </sheetData>
  <mergeCells count="20">
    <mergeCell ref="A20:C20"/>
    <mergeCell ref="C23:E23"/>
    <mergeCell ref="J6:J7"/>
    <mergeCell ref="B8:C8"/>
    <mergeCell ref="B10:C10"/>
    <mergeCell ref="A11:C11"/>
    <mergeCell ref="A16:C16"/>
    <mergeCell ref="A18:C18"/>
    <mergeCell ref="A1:L1"/>
    <mergeCell ref="A2:L2"/>
    <mergeCell ref="A3:L3"/>
    <mergeCell ref="A5:L5"/>
    <mergeCell ref="A6:A7"/>
    <mergeCell ref="B6:B7"/>
    <mergeCell ref="C6:C7"/>
    <mergeCell ref="D6:D7"/>
    <mergeCell ref="E6:E7"/>
    <mergeCell ref="F6:G6"/>
    <mergeCell ref="K6:K7"/>
    <mergeCell ref="L6:L7"/>
  </mergeCells>
  <printOptions horizontalCentered="1"/>
  <pageMargins left="0" right="0" top="0.5" bottom="0" header="0" footer="0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topLeftCell="B4" workbookViewId="0">
      <selection activeCell="F18" sqref="F18"/>
    </sheetView>
  </sheetViews>
  <sheetFormatPr defaultRowHeight="14.4" x14ac:dyDescent="0.3"/>
  <cols>
    <col min="1" max="1" width="16.109375" customWidth="1"/>
    <col min="2" max="2" width="24.33203125" customWidth="1"/>
    <col min="3" max="3" width="24.88671875" style="2" customWidth="1"/>
    <col min="4" max="4" width="19.77734375" customWidth="1"/>
    <col min="5" max="9" width="25.33203125" customWidth="1"/>
    <col min="10" max="10" width="18.6640625" customWidth="1"/>
    <col min="11" max="11" width="22" customWidth="1"/>
  </cols>
  <sheetData>
    <row r="1" spans="1:11" ht="39.6" customHeight="1" x14ac:dyDescent="0.3">
      <c r="A1" s="128" t="s">
        <v>0</v>
      </c>
      <c r="B1" s="128"/>
      <c r="C1" s="128"/>
      <c r="D1" s="128"/>
      <c r="E1" s="128"/>
      <c r="F1" s="20"/>
      <c r="G1" s="20"/>
      <c r="H1" s="20"/>
      <c r="I1" s="20"/>
    </row>
    <row r="2" spans="1:11" x14ac:dyDescent="0.3">
      <c r="H2" s="24"/>
      <c r="I2" s="24"/>
    </row>
    <row r="3" spans="1:11" s="2" customFormat="1" ht="34.200000000000003" customHeight="1" x14ac:dyDescent="0.65">
      <c r="A3" s="1" t="s">
        <v>1</v>
      </c>
      <c r="B3" s="1" t="s">
        <v>2</v>
      </c>
      <c r="C3" s="1" t="s">
        <v>15</v>
      </c>
      <c r="D3" s="1" t="s">
        <v>3</v>
      </c>
      <c r="E3" s="1" t="s">
        <v>4</v>
      </c>
      <c r="F3" s="34"/>
      <c r="G3" s="34"/>
      <c r="H3" s="25"/>
      <c r="I3" s="25"/>
    </row>
    <row r="4" spans="1:11" ht="21" x14ac:dyDescent="0.65">
      <c r="A4" s="3" t="s">
        <v>5</v>
      </c>
      <c r="B4" s="4"/>
      <c r="C4" s="5"/>
      <c r="D4" s="4"/>
      <c r="E4" s="2" t="s">
        <v>17</v>
      </c>
      <c r="F4" s="2" t="s">
        <v>16</v>
      </c>
      <c r="H4" s="29"/>
      <c r="I4" s="29"/>
      <c r="J4" s="28" t="s">
        <v>6</v>
      </c>
    </row>
    <row r="5" spans="1:11" ht="21.6" thickBot="1" x14ac:dyDescent="0.7">
      <c r="A5" s="3" t="s">
        <v>7</v>
      </c>
      <c r="B5" s="3">
        <v>28327000</v>
      </c>
      <c r="C5" s="3">
        <v>21759110.670000002</v>
      </c>
      <c r="D5" s="6">
        <f>+C5/B5</f>
        <v>0.76814031383485726</v>
      </c>
      <c r="E5" s="21">
        <v>28827000</v>
      </c>
      <c r="F5" s="31">
        <v>5674440</v>
      </c>
      <c r="G5" s="31">
        <f>+E5-F5</f>
        <v>23152560</v>
      </c>
      <c r="H5" s="32">
        <v>23420560</v>
      </c>
      <c r="I5" s="33"/>
      <c r="J5" s="8">
        <v>5274440</v>
      </c>
    </row>
    <row r="6" spans="1:11" ht="21" x14ac:dyDescent="0.65">
      <c r="A6" s="3" t="s">
        <v>8</v>
      </c>
      <c r="B6" s="3">
        <v>142403000</v>
      </c>
      <c r="C6" s="3">
        <v>106695624.06</v>
      </c>
      <c r="D6" s="6">
        <f t="shared" ref="D6:D15" si="0">+C6/B6</f>
        <v>0.74925123810593874</v>
      </c>
      <c r="E6" s="21">
        <v>142403000</v>
      </c>
      <c r="F6" s="31">
        <v>31309826</v>
      </c>
      <c r="G6" s="31">
        <f>+E6-F6</f>
        <v>111093174</v>
      </c>
      <c r="H6" s="27"/>
      <c r="I6" s="27"/>
      <c r="J6" s="8">
        <v>29709826</v>
      </c>
    </row>
    <row r="7" spans="1:11" ht="21" x14ac:dyDescent="0.65">
      <c r="A7" s="3" t="s">
        <v>9</v>
      </c>
      <c r="B7" s="3">
        <v>2150000</v>
      </c>
      <c r="C7" s="3">
        <v>2037953.14</v>
      </c>
      <c r="D7" s="6">
        <f>+C7/B7</f>
        <v>0.94788518139534883</v>
      </c>
      <c r="E7" s="19"/>
      <c r="F7" s="21"/>
      <c r="G7" s="31">
        <f t="shared" ref="G7:G8" si="1">+E7-F7</f>
        <v>0</v>
      </c>
      <c r="H7" s="26"/>
      <c r="I7" s="26"/>
      <c r="J7" s="9"/>
    </row>
    <row r="8" spans="1:11" ht="21.6" thickBot="1" x14ac:dyDescent="0.7">
      <c r="A8" s="3" t="s">
        <v>10</v>
      </c>
      <c r="B8" s="3">
        <v>18774000</v>
      </c>
      <c r="C8" s="3">
        <v>14788541.92</v>
      </c>
      <c r="D8" s="6">
        <f t="shared" si="0"/>
        <v>0.78771396186214981</v>
      </c>
      <c r="E8" s="21">
        <v>18774000</v>
      </c>
      <c r="F8" s="31">
        <v>3840000</v>
      </c>
      <c r="G8" s="31">
        <f t="shared" si="1"/>
        <v>14934000</v>
      </c>
      <c r="H8" s="21"/>
      <c r="I8" s="21"/>
      <c r="J8" s="10">
        <v>3840000</v>
      </c>
      <c r="K8" s="11"/>
    </row>
    <row r="9" spans="1:11" ht="21.6" thickBot="1" x14ac:dyDescent="0.7">
      <c r="A9" s="3"/>
      <c r="B9" s="12">
        <f>SUM(B5:B8)</f>
        <v>191654000</v>
      </c>
      <c r="C9" s="12">
        <f>SUM(C5:C8)</f>
        <v>145281229.78999999</v>
      </c>
      <c r="D9" s="13">
        <f>+C9/B9</f>
        <v>0.75803912148976793</v>
      </c>
      <c r="E9" s="19"/>
      <c r="F9" s="21"/>
      <c r="G9" s="21"/>
      <c r="H9" s="21"/>
      <c r="I9" s="21"/>
      <c r="J9" s="30">
        <v>3840000</v>
      </c>
      <c r="K9" s="14"/>
    </row>
    <row r="10" spans="1:11" ht="21" x14ac:dyDescent="0.65">
      <c r="A10" s="4" t="s">
        <v>11</v>
      </c>
      <c r="B10" s="3">
        <v>5000000</v>
      </c>
      <c r="C10" s="15">
        <v>3157000</v>
      </c>
      <c r="D10" s="6">
        <f t="shared" si="0"/>
        <v>0.63139999999999996</v>
      </c>
      <c r="E10" s="3"/>
      <c r="F10" s="22"/>
      <c r="G10" s="22"/>
      <c r="H10" s="22"/>
      <c r="I10" s="22"/>
      <c r="J10" s="7"/>
    </row>
    <row r="11" spans="1:11" ht="21.6" thickBot="1" x14ac:dyDescent="0.7">
      <c r="A11" s="16" t="s">
        <v>12</v>
      </c>
      <c r="B11" s="12">
        <f>+B10+B9</f>
        <v>196654000</v>
      </c>
      <c r="C11" s="12">
        <f>+C10+C9</f>
        <v>148438229.78999999</v>
      </c>
      <c r="D11" s="13">
        <f>+C11/B11</f>
        <v>0.75481927542790883</v>
      </c>
      <c r="E11" s="19"/>
      <c r="F11" s="21"/>
      <c r="G11" s="21"/>
      <c r="H11" s="21"/>
      <c r="I11" s="21"/>
      <c r="J11" s="7"/>
    </row>
    <row r="12" spans="1:11" ht="28.2" thickBot="1" x14ac:dyDescent="0.7">
      <c r="A12" s="4"/>
      <c r="B12" s="3"/>
      <c r="C12" s="15"/>
      <c r="D12" s="6"/>
      <c r="E12" s="6"/>
      <c r="F12" s="23"/>
      <c r="G12" s="124"/>
      <c r="H12" s="124"/>
      <c r="I12" s="23"/>
    </row>
    <row r="13" spans="1:11" ht="28.2" thickBot="1" x14ac:dyDescent="0.7">
      <c r="A13" s="4" t="s">
        <v>13</v>
      </c>
      <c r="B13" s="3">
        <v>11402000</v>
      </c>
      <c r="C13" s="15">
        <v>8999499.5399999991</v>
      </c>
      <c r="D13" s="13">
        <f>+C13/B13</f>
        <v>0.78929131205051739</v>
      </c>
      <c r="E13" s="6"/>
      <c r="F13" s="23"/>
      <c r="G13" s="124"/>
      <c r="H13" s="124"/>
      <c r="I13" s="23"/>
    </row>
    <row r="14" spans="1:11" ht="28.2" thickBot="1" x14ac:dyDescent="0.7">
      <c r="A14" s="4"/>
      <c r="B14" s="3"/>
      <c r="C14" s="15"/>
      <c r="D14" s="6"/>
      <c r="E14" s="6"/>
      <c r="F14" s="23"/>
      <c r="G14" s="124"/>
      <c r="H14" s="124"/>
      <c r="I14" s="23"/>
    </row>
    <row r="15" spans="1:11" ht="28.2" thickBot="1" x14ac:dyDescent="0.75">
      <c r="A15" s="16" t="s">
        <v>14</v>
      </c>
      <c r="B15" s="17">
        <f>+B13+B11</f>
        <v>208056000</v>
      </c>
      <c r="C15" s="17">
        <f>+C13+C11</f>
        <v>157437729.32999998</v>
      </c>
      <c r="D15" s="18">
        <f t="shared" si="0"/>
        <v>0.75670843104741026</v>
      </c>
      <c r="E15" s="6">
        <f>+'actual kharcha'!E15</f>
        <v>0.98909999999999998</v>
      </c>
      <c r="F15" s="23"/>
      <c r="G15" s="124"/>
      <c r="H15" s="124"/>
      <c r="I15" s="23"/>
    </row>
    <row r="16" spans="1:11" ht="28.2" thickBot="1" x14ac:dyDescent="0.35">
      <c r="G16" s="119"/>
      <c r="H16" s="121"/>
      <c r="I16" s="114">
        <f>+G16-H16</f>
        <v>0</v>
      </c>
    </row>
    <row r="18" spans="4:8" ht="27.6" x14ac:dyDescent="0.3">
      <c r="F18" s="126"/>
      <c r="G18" s="127"/>
      <c r="H18" s="114">
        <f>+F18-G18</f>
        <v>0</v>
      </c>
    </row>
    <row r="19" spans="4:8" x14ac:dyDescent="0.3">
      <c r="D19" s="7"/>
    </row>
    <row r="20" spans="4:8" x14ac:dyDescent="0.3">
      <c r="D20" s="7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actual kharcha</vt:lpstr>
      <vt:lpstr>योजना संख्या </vt:lpstr>
      <vt:lpstr>actual kharcha (without rokka)</vt:lpstr>
      <vt:lpstr>'योजना संख्या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Shrestha</dc:creator>
  <cp:lastModifiedBy>Anil Shrestha</cp:lastModifiedBy>
  <dcterms:created xsi:type="dcterms:W3CDTF">2026-07-10T11:32:32Z</dcterms:created>
  <dcterms:modified xsi:type="dcterms:W3CDTF">2026-08-14T06:37:51Z</dcterms:modified>
</cp:coreProperties>
</file>